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7830"/>
  </bookViews>
  <sheets>
    <sheet name="Sheet1" sheetId="1" r:id="rId1"/>
    <sheet name="Sheet2" sheetId="2" r:id="rId2"/>
    <sheet name="Sheet3" sheetId="3" r:id="rId3"/>
  </sheets>
  <definedNames>
    <definedName name="_15V__10V">Sheet1!#REF!</definedName>
    <definedName name="_17V__8.7V">Sheet1!#REF!</definedName>
    <definedName name="_xlnm._FilterDatabase" localSheetId="0" hidden="1">Sheet1!$B$4:$B$5</definedName>
    <definedName name="Outputvoltageoptions">Sheet1!#REF!</definedName>
  </definedNames>
  <calcPr calcId="145621"/>
</workbook>
</file>

<file path=xl/calcChain.xml><?xml version="1.0" encoding="utf-8"?>
<calcChain xmlns="http://schemas.openxmlformats.org/spreadsheetml/2006/main">
  <c r="C6" i="1" l="1"/>
  <c r="F22" i="1"/>
  <c r="C16" i="1" l="1"/>
  <c r="C14" i="1" l="1"/>
  <c r="C17" i="1" s="1"/>
  <c r="C18" i="1" l="1"/>
  <c r="C15" i="1"/>
  <c r="F21" i="1" l="1"/>
  <c r="C19" i="1" s="1"/>
</calcChain>
</file>

<file path=xl/sharedStrings.xml><?xml version="1.0" encoding="utf-8"?>
<sst xmlns="http://schemas.openxmlformats.org/spreadsheetml/2006/main" count="138" uniqueCount="94">
  <si>
    <t xml:space="preserve"> +15V -5V</t>
  </si>
  <si>
    <t xml:space="preserve"> +15V -10V</t>
  </si>
  <si>
    <t>Gate drive power required</t>
  </si>
  <si>
    <t xml:space="preserve"> +15V -15V</t>
  </si>
  <si>
    <t xml:space="preserve"> +15V -8.7V</t>
  </si>
  <si>
    <t xml:space="preserve"> +20V -5V</t>
  </si>
  <si>
    <t xml:space="preserve">Average charge/discharge current </t>
  </si>
  <si>
    <t>Peak charge/discharge current</t>
  </si>
  <si>
    <t xml:space="preserve"> +20V  0V</t>
  </si>
  <si>
    <t>MGJ2</t>
  </si>
  <si>
    <t>MGJ3</t>
  </si>
  <si>
    <t>MGJ6</t>
  </si>
  <si>
    <t>MGJ2D051515SC</t>
  </si>
  <si>
    <t>MGJ2D121515SC</t>
  </si>
  <si>
    <t>MGJ2D151515SC</t>
  </si>
  <si>
    <t>MGJ2D241515SC</t>
  </si>
  <si>
    <t>MGJ3T05150505MC</t>
  </si>
  <si>
    <t>MGJ3T12150505MC</t>
  </si>
  <si>
    <t>MGJ3T24150505MC</t>
  </si>
  <si>
    <t>MGJ6T05150505MC</t>
  </si>
  <si>
    <t>MGJ6T12150505MC</t>
  </si>
  <si>
    <t>MGJ6T24150505MC</t>
  </si>
  <si>
    <t>Vs</t>
  </si>
  <si>
    <t>Fixed 5V</t>
  </si>
  <si>
    <t>Fixed 12V</t>
  </si>
  <si>
    <t>Fixed 15V</t>
  </si>
  <si>
    <t>Fixed 24V</t>
  </si>
  <si>
    <t>4.5V - 9V</t>
  </si>
  <si>
    <t>9V - 18V</t>
  </si>
  <si>
    <t>18V - 36V</t>
  </si>
  <si>
    <t>SCRATCHPAD</t>
  </si>
  <si>
    <t>Vlookup table 1</t>
  </si>
  <si>
    <t>Vlookup table 2</t>
  </si>
  <si>
    <t>Column</t>
  </si>
  <si>
    <t>Vlookup table 3</t>
  </si>
  <si>
    <t>Calculates column number for pt no vlookup table 1 intermediate</t>
  </si>
  <si>
    <t>Calculates column number for pt no vlookup table 2</t>
  </si>
  <si>
    <t>Pick PWM Switching frequency (kHz)</t>
  </si>
  <si>
    <t>Type Rg from device data sheet</t>
  </si>
  <si>
    <t>Type chosen external series gate resistance</t>
  </si>
  <si>
    <t xml:space="preserve"> kHz</t>
  </si>
  <si>
    <t xml:space="preserve"> Ohms</t>
  </si>
  <si>
    <t xml:space="preserve"> micro Coulombs</t>
  </si>
  <si>
    <t xml:space="preserve"> Watts</t>
  </si>
  <si>
    <t xml:space="preserve"> Amp</t>
  </si>
  <si>
    <t>MGJ2 data sheet</t>
  </si>
  <si>
    <t>MGJ3 data sheet</t>
  </si>
  <si>
    <t>MGJ6 data sheet</t>
  </si>
  <si>
    <t xml:space="preserve">Vs total </t>
  </si>
  <si>
    <t>Pick desired gate voltage swing Vs</t>
  </si>
  <si>
    <t>Pick DC-DC input voltage range</t>
  </si>
  <si>
    <t>Package style</t>
  </si>
  <si>
    <t>MGJ2D051505SC or MGJ3T05150505MC</t>
  </si>
  <si>
    <t>MGJ2D121505SC or MGJ3T12150505MC</t>
  </si>
  <si>
    <t>MGJ2D151505SC or MGJ3T12150505MC</t>
  </si>
  <si>
    <t>MGJ2D241505SC or MGJ3T24150505MC</t>
  </si>
  <si>
    <t>MGJ2D052005SC or MGJ3T05150505MC</t>
  </si>
  <si>
    <t>MGJ2D122005SC or MGJ3T12150505MC</t>
  </si>
  <si>
    <t>MGJ2D152005SC or MGJ3T12150505MC</t>
  </si>
  <si>
    <t>MGJ2D242005SC or MGJ3T24150505MC</t>
  </si>
  <si>
    <t xml:space="preserve"> - No part -  consider MGJ3T05150505MC</t>
  </si>
  <si>
    <t xml:space="preserve"> - No part -  consider MGJ3T12150505MC</t>
  </si>
  <si>
    <t xml:space="preserve"> - No part -  consider MGJ3T24150505MC</t>
  </si>
  <si>
    <t xml:space="preserve"> - No part -  consider MGJ6T05150505MC</t>
  </si>
  <si>
    <t xml:space="preserve"> - No part -  consider MGJ6T12150505MC</t>
  </si>
  <si>
    <t xml:space="preserve"> - No part -  consider MGJ6T24150505MC</t>
  </si>
  <si>
    <t xml:space="preserve"> - No part - consider MGJ2D051509SC</t>
  </si>
  <si>
    <t xml:space="preserve"> - No part - consider MGJ2D121509SC</t>
  </si>
  <si>
    <t xml:space="preserve"> - No part - consider MGJ2D151509SC</t>
  </si>
  <si>
    <t xml:space="preserve"> - No part - consider MGJ2D241509SC</t>
  </si>
  <si>
    <t>no part - see note 1</t>
  </si>
  <si>
    <t>Power too high for MGJ range !</t>
  </si>
  <si>
    <t>MGJ2D051509SC (consider MGJ3T05150505MC)</t>
  </si>
  <si>
    <t xml:space="preserve">MGJ2D121509SC (consider MGJ3T12150505MC) </t>
  </si>
  <si>
    <t>MGJ2D151509SC (consider MGJ3T12150505MC)</t>
  </si>
  <si>
    <t>MGJ2D241509SC (consider MGJ3T24150505MC)</t>
  </si>
  <si>
    <t>MGJ2 or MGJ3</t>
  </si>
  <si>
    <t>MGJ3 or MGJ6</t>
  </si>
  <si>
    <t xml:space="preserve">Possible DC-DC converter series. </t>
  </si>
  <si>
    <t>Contact Murata for detailed application notes.</t>
  </si>
  <si>
    <t>Recommended part order code - see Note 2</t>
  </si>
  <si>
    <t>Type Qg from device data sheet at desired Vs</t>
  </si>
  <si>
    <t>in micro Coulombs. See note 3</t>
  </si>
  <si>
    <t>Volts</t>
  </si>
  <si>
    <t>Note 3.    If Qg in the device application notes is given at a different gate voltage swing,</t>
  </si>
  <si>
    <t>www.murata.com</t>
  </si>
  <si>
    <t>Note 2.    For highest reliability, Murata recommends power derating of the MGJ series.</t>
  </si>
  <si>
    <t xml:space="preserve">Note 1.     "No Part" indicates that the power required is greater than that available in the MGJ range. </t>
  </si>
  <si>
    <t xml:space="preserve">                 Part recommendation assumes minimum 75% derating from full rated power</t>
  </si>
  <si>
    <t xml:space="preserve">                 If ambient temperature is less than data sheet maximum, derating may not be </t>
  </si>
  <si>
    <t xml:space="preserve">                 necessary for highest reliability operation</t>
  </si>
  <si>
    <t xml:space="preserve">                 Qg should be adjusted in propoprtion to the actual gate voltage swing required.</t>
  </si>
  <si>
    <t xml:space="preserve">                 Consider either reducing switching frequency or gate voltage peak to peak voltage swing</t>
  </si>
  <si>
    <t>Murata IGBT/MOSFET driver DC-DC converter selector tool    v1.0 Dec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</si>
</sst>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Franklin Gothic Medium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/>
    <xf numFmtId="0" fontId="0" fillId="2" borderId="1" xfId="0" applyFill="1" applyBorder="1" applyProtection="1"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2" fontId="0" fillId="2" borderId="0" xfId="0" applyNumberFormat="1" applyFill="1" applyAlignment="1">
      <alignment horizontal="right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locked="0"/>
    </xf>
    <xf numFmtId="0" fontId="4" fillId="2" borderId="0" xfId="0" applyFont="1" applyFill="1"/>
    <xf numFmtId="0" fontId="3" fillId="2" borderId="0" xfId="1" applyFill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 horizontal="right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wer.murata.com/datasheet?/data/power/ncl/kdc_mgj6.pdf" TargetMode="External"/><Relationship Id="rId2" Type="http://schemas.openxmlformats.org/officeDocument/2006/relationships/hyperlink" Target="http://power.murata.com/datasheet?/data/power/ncl/kdc_mgj3.pdf" TargetMode="External"/><Relationship Id="rId1" Type="http://schemas.openxmlformats.org/officeDocument/2006/relationships/hyperlink" Target="http://power.murata.com/datasheet?/data/power/ncl/kdc_mgj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ura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showGridLines="0" showRowColHeaders="0" tabSelected="1" zoomScale="80" zoomScaleNormal="80" workbookViewId="0">
      <selection activeCell="C7" sqref="C7"/>
    </sheetView>
  </sheetViews>
  <sheetFormatPr defaultRowHeight="15" x14ac:dyDescent="0.25"/>
  <cols>
    <col min="1" max="1" width="9.140625" style="1"/>
    <col min="2" max="2" width="43.7109375" style="1" customWidth="1"/>
    <col min="3" max="3" width="29.140625" style="2" customWidth="1"/>
    <col min="4" max="4" width="29.7109375" style="1" customWidth="1"/>
    <col min="5" max="5" width="17.7109375" style="1" customWidth="1"/>
    <col min="6" max="6" width="28.28515625" style="3" hidden="1" customWidth="1"/>
    <col min="7" max="10" width="39.140625" style="4" hidden="1" customWidth="1"/>
    <col min="11" max="16" width="39.140625" style="3" hidden="1" customWidth="1"/>
    <col min="17" max="18" width="17.7109375" style="3" hidden="1" customWidth="1"/>
    <col min="19" max="20" width="17.7109375" style="1" customWidth="1"/>
    <col min="21" max="16384" width="9.140625" style="1"/>
  </cols>
  <sheetData>
    <row r="1" spans="2:17" ht="15.75" thickBot="1" x14ac:dyDescent="0.3">
      <c r="F1" s="3" t="s">
        <v>30</v>
      </c>
      <c r="G1" s="22"/>
    </row>
    <row r="2" spans="2:17" ht="21" thickTop="1" thickBot="1" x14ac:dyDescent="0.4">
      <c r="B2" s="26" t="s">
        <v>93</v>
      </c>
      <c r="F2" s="6" t="s">
        <v>32</v>
      </c>
      <c r="G2" s="30" t="s">
        <v>9</v>
      </c>
      <c r="H2" s="31"/>
      <c r="I2" s="31"/>
      <c r="J2" s="7"/>
      <c r="K2" s="30" t="s">
        <v>10</v>
      </c>
      <c r="L2" s="31"/>
      <c r="M2" s="32"/>
      <c r="N2" s="30" t="s">
        <v>11</v>
      </c>
      <c r="O2" s="31"/>
      <c r="P2" s="32"/>
      <c r="Q2" s="8"/>
    </row>
    <row r="3" spans="2:17" ht="19.5" x14ac:dyDescent="0.35">
      <c r="B3" s="26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2:17" ht="15.75" x14ac:dyDescent="0.3">
      <c r="B4" s="5" t="s">
        <v>37</v>
      </c>
      <c r="C4" s="25">
        <v>10</v>
      </c>
      <c r="D4" s="1" t="s">
        <v>40</v>
      </c>
      <c r="F4" s="9" t="s">
        <v>0</v>
      </c>
      <c r="G4" s="4" t="s">
        <v>52</v>
      </c>
      <c r="H4" s="4" t="s">
        <v>53</v>
      </c>
      <c r="I4" s="4" t="s">
        <v>54</v>
      </c>
      <c r="J4" s="4" t="s">
        <v>55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1" t="s">
        <v>70</v>
      </c>
    </row>
    <row r="5" spans="2:17" ht="15.75" x14ac:dyDescent="0.3">
      <c r="B5" s="5" t="s">
        <v>49</v>
      </c>
      <c r="C5" s="25" t="s">
        <v>5</v>
      </c>
      <c r="F5" s="9" t="s">
        <v>1</v>
      </c>
      <c r="G5" s="4" t="s">
        <v>66</v>
      </c>
      <c r="H5" s="4" t="s">
        <v>67</v>
      </c>
      <c r="I5" s="4" t="s">
        <v>68</v>
      </c>
      <c r="J5" s="4" t="s">
        <v>69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1" t="s">
        <v>70</v>
      </c>
    </row>
    <row r="6" spans="2:17" ht="15.75" x14ac:dyDescent="0.3">
      <c r="B6" s="5" t="s">
        <v>48</v>
      </c>
      <c r="C6" s="2">
        <f>VLOOKUP($C$5,F26:G31,2,FALSE)</f>
        <v>25</v>
      </c>
      <c r="D6" s="1" t="s">
        <v>83</v>
      </c>
      <c r="F6" s="9" t="s">
        <v>4</v>
      </c>
      <c r="G6" s="4" t="s">
        <v>72</v>
      </c>
      <c r="H6" s="4" t="s">
        <v>73</v>
      </c>
      <c r="I6" s="4" t="s">
        <v>74</v>
      </c>
      <c r="J6" s="4" t="s">
        <v>75</v>
      </c>
      <c r="K6" s="10" t="s">
        <v>60</v>
      </c>
      <c r="L6" s="10" t="s">
        <v>61</v>
      </c>
      <c r="M6" s="10" t="s">
        <v>62</v>
      </c>
      <c r="N6" s="10" t="s">
        <v>63</v>
      </c>
      <c r="O6" s="10" t="s">
        <v>64</v>
      </c>
      <c r="P6" s="10" t="s">
        <v>65</v>
      </c>
      <c r="Q6" s="11" t="s">
        <v>70</v>
      </c>
    </row>
    <row r="7" spans="2:17" ht="15.75" x14ac:dyDescent="0.3">
      <c r="B7" s="5" t="s">
        <v>50</v>
      </c>
      <c r="C7" s="25" t="s">
        <v>23</v>
      </c>
      <c r="F7" s="9" t="s">
        <v>3</v>
      </c>
      <c r="G7" s="4" t="s">
        <v>12</v>
      </c>
      <c r="H7" s="4" t="s">
        <v>13</v>
      </c>
      <c r="I7" s="4" t="s">
        <v>14</v>
      </c>
      <c r="J7" s="4" t="s">
        <v>15</v>
      </c>
      <c r="K7" s="10" t="s">
        <v>60</v>
      </c>
      <c r="L7" s="10" t="s">
        <v>61</v>
      </c>
      <c r="M7" s="10" t="s">
        <v>62</v>
      </c>
      <c r="N7" s="10" t="s">
        <v>63</v>
      </c>
      <c r="O7" s="10" t="s">
        <v>64</v>
      </c>
      <c r="P7" s="10" t="s">
        <v>65</v>
      </c>
      <c r="Q7" s="11" t="s">
        <v>70</v>
      </c>
    </row>
    <row r="8" spans="2:17" ht="15.75" x14ac:dyDescent="0.3">
      <c r="B8" s="5" t="s">
        <v>38</v>
      </c>
      <c r="C8" s="25">
        <v>2</v>
      </c>
      <c r="D8" s="1" t="s">
        <v>41</v>
      </c>
      <c r="F8" s="9" t="s">
        <v>5</v>
      </c>
      <c r="G8" s="4" t="s">
        <v>56</v>
      </c>
      <c r="H8" s="4" t="s">
        <v>57</v>
      </c>
      <c r="I8" s="4" t="s">
        <v>58</v>
      </c>
      <c r="J8" s="4" t="s">
        <v>59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1" t="s">
        <v>70</v>
      </c>
    </row>
    <row r="9" spans="2:17" ht="15.75" x14ac:dyDescent="0.3">
      <c r="B9" s="5" t="s">
        <v>39</v>
      </c>
      <c r="C9" s="25">
        <v>5</v>
      </c>
      <c r="D9" s="1" t="s">
        <v>41</v>
      </c>
      <c r="F9" s="9" t="s">
        <v>8</v>
      </c>
      <c r="G9" s="4" t="s">
        <v>52</v>
      </c>
      <c r="H9" s="4" t="s">
        <v>53</v>
      </c>
      <c r="I9" s="4" t="s">
        <v>54</v>
      </c>
      <c r="J9" s="4" t="s">
        <v>55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10" t="s">
        <v>21</v>
      </c>
      <c r="Q9" s="11" t="s">
        <v>70</v>
      </c>
    </row>
    <row r="10" spans="2:17" ht="16.5" thickBot="1" x14ac:dyDescent="0.35">
      <c r="B10" s="5"/>
      <c r="F10" s="12" t="s">
        <v>33</v>
      </c>
      <c r="G10" s="19">
        <v>2</v>
      </c>
      <c r="H10" s="19">
        <v>3</v>
      </c>
      <c r="I10" s="19">
        <v>4</v>
      </c>
      <c r="J10" s="19">
        <v>5</v>
      </c>
      <c r="K10" s="19">
        <v>6</v>
      </c>
      <c r="L10" s="19">
        <v>7</v>
      </c>
      <c r="M10" s="19">
        <v>8</v>
      </c>
      <c r="N10" s="19">
        <v>9</v>
      </c>
      <c r="O10" s="19">
        <v>10</v>
      </c>
      <c r="P10" s="19">
        <v>11</v>
      </c>
      <c r="Q10" s="20">
        <v>12</v>
      </c>
    </row>
    <row r="11" spans="2:17" ht="16.5" thickTop="1" x14ac:dyDescent="0.3">
      <c r="B11" s="5" t="s">
        <v>81</v>
      </c>
      <c r="C11" s="25">
        <v>2</v>
      </c>
      <c r="D11" s="1" t="s">
        <v>42</v>
      </c>
    </row>
    <row r="12" spans="2:17" ht="15.75" x14ac:dyDescent="0.3">
      <c r="B12" s="5" t="s">
        <v>82</v>
      </c>
      <c r="C12" s="1"/>
    </row>
    <row r="13" spans="2:17" ht="16.5" thickBot="1" x14ac:dyDescent="0.35">
      <c r="B13" s="5"/>
    </row>
    <row r="14" spans="2:17" ht="16.5" thickTop="1" x14ac:dyDescent="0.3">
      <c r="B14" s="5" t="s">
        <v>2</v>
      </c>
      <c r="C14" s="13">
        <f>C11*C4*1000*C6/1000000</f>
        <v>0.5</v>
      </c>
      <c r="D14" s="1" t="s">
        <v>43</v>
      </c>
      <c r="F14" s="6" t="s">
        <v>31</v>
      </c>
      <c r="G14" s="14"/>
      <c r="H14" s="14"/>
      <c r="I14" s="14"/>
      <c r="J14" s="14"/>
      <c r="K14" s="15"/>
      <c r="L14" s="15"/>
      <c r="M14" s="8"/>
    </row>
    <row r="15" spans="2:17" ht="15.75" x14ac:dyDescent="0.3">
      <c r="B15" s="5" t="s">
        <v>6</v>
      </c>
      <c r="C15" s="2">
        <f>C14/C6</f>
        <v>0.02</v>
      </c>
      <c r="D15" s="1" t="s">
        <v>44</v>
      </c>
      <c r="F15" s="9"/>
      <c r="G15" s="16" t="s">
        <v>23</v>
      </c>
      <c r="H15" s="16" t="s">
        <v>24</v>
      </c>
      <c r="I15" s="16" t="s">
        <v>25</v>
      </c>
      <c r="J15" s="16" t="s">
        <v>26</v>
      </c>
      <c r="K15" s="16" t="s">
        <v>27</v>
      </c>
      <c r="L15" s="16" t="s">
        <v>28</v>
      </c>
      <c r="M15" s="11" t="s">
        <v>29</v>
      </c>
    </row>
    <row r="16" spans="2:17" ht="15.75" x14ac:dyDescent="0.3">
      <c r="B16" s="5" t="s">
        <v>7</v>
      </c>
      <c r="C16" s="13">
        <f>C6/(C8+C9)</f>
        <v>3.5714285714285716</v>
      </c>
      <c r="D16" s="1" t="s">
        <v>44</v>
      </c>
      <c r="F16" s="17" t="s">
        <v>76</v>
      </c>
      <c r="G16" s="10">
        <v>2</v>
      </c>
      <c r="H16" s="10">
        <v>3</v>
      </c>
      <c r="I16" s="10">
        <v>4</v>
      </c>
      <c r="J16" s="10">
        <v>5</v>
      </c>
      <c r="K16" s="10">
        <v>6</v>
      </c>
      <c r="L16" s="10">
        <v>7</v>
      </c>
      <c r="M16" s="18">
        <v>8</v>
      </c>
    </row>
    <row r="17" spans="2:13" ht="15.75" x14ac:dyDescent="0.3">
      <c r="B17" s="5" t="s">
        <v>78</v>
      </c>
      <c r="C17" s="29" t="str">
        <f>IF(C14&lt;1.5,"MGJ2 or MGJ3",IF(C14&lt;2.25,"MGJ3 or MGJ6",IF(C14&lt;6,"MGJ6",IF(C14=6,"MGJ6",IF(C14&gt;6,$F$19)))))</f>
        <v>MGJ2 or MGJ3</v>
      </c>
      <c r="F17" s="17" t="s">
        <v>77</v>
      </c>
      <c r="G17" s="10">
        <v>6</v>
      </c>
      <c r="H17" s="10">
        <v>7</v>
      </c>
      <c r="I17" s="10">
        <v>8</v>
      </c>
      <c r="J17" s="10">
        <v>8</v>
      </c>
      <c r="K17" s="10">
        <v>6</v>
      </c>
      <c r="L17" s="10">
        <v>7</v>
      </c>
      <c r="M17" s="18">
        <v>8</v>
      </c>
    </row>
    <row r="18" spans="2:13" ht="15.75" x14ac:dyDescent="0.3">
      <c r="B18" s="5" t="s">
        <v>51</v>
      </c>
      <c r="C18" s="2" t="str">
        <f>IF(C17="MGJ2"," SIP-7",IF(C17="MGJ2 or MGJ3","SIP-7 or SMT",IF(C17="MGJ3","SMT",IF(C17="MGJ3 or MGJ6","SMT",IF(C17="MGJ6","SMT","-")))))</f>
        <v>SIP-7 or SMT</v>
      </c>
      <c r="F18" s="17" t="s">
        <v>11</v>
      </c>
      <c r="G18" s="10">
        <v>9</v>
      </c>
      <c r="H18" s="10">
        <v>10</v>
      </c>
      <c r="I18" s="10">
        <v>10</v>
      </c>
      <c r="J18" s="10">
        <v>11</v>
      </c>
      <c r="K18" s="10">
        <v>9</v>
      </c>
      <c r="L18" s="10">
        <v>10</v>
      </c>
      <c r="M18" s="18">
        <v>11</v>
      </c>
    </row>
    <row r="19" spans="2:13" ht="19.5" thickBot="1" x14ac:dyDescent="0.35">
      <c r="B19" s="5" t="s">
        <v>80</v>
      </c>
      <c r="C19" s="33" t="str">
        <f>VLOOKUP(($C$5),F4:Q9,$F$21,FALSE)</f>
        <v>MGJ2D052005SC or MGJ3T05150505MC</v>
      </c>
      <c r="D19" s="34"/>
      <c r="F19" s="28" t="s">
        <v>71</v>
      </c>
      <c r="G19" s="19">
        <v>12</v>
      </c>
      <c r="H19" s="19">
        <v>12</v>
      </c>
      <c r="I19" s="19">
        <v>12</v>
      </c>
      <c r="J19" s="19">
        <v>12</v>
      </c>
      <c r="K19" s="19">
        <v>12</v>
      </c>
      <c r="L19" s="19">
        <v>12</v>
      </c>
      <c r="M19" s="20">
        <v>12</v>
      </c>
    </row>
    <row r="20" spans="2:13" ht="16.5" thickTop="1" thickBot="1" x14ac:dyDescent="0.3"/>
    <row r="21" spans="2:13" ht="15.75" thickTop="1" x14ac:dyDescent="0.25">
      <c r="C21" s="27" t="s">
        <v>45</v>
      </c>
      <c r="F21" s="21">
        <f>VLOOKUP($C$17,F16:P19,$F$22)</f>
        <v>2</v>
      </c>
      <c r="G21" s="22" t="s">
        <v>36</v>
      </c>
    </row>
    <row r="22" spans="2:13" ht="15.75" thickBot="1" x14ac:dyDescent="0.3">
      <c r="C22" s="27" t="s">
        <v>46</v>
      </c>
      <c r="F22" s="23">
        <f>IF(C7="Fixed 5V",2,IF(C7="Fixed 12V",3,IF(C7="Fixed 15V",4,IF(C7="Fixed 24V",5,IF(C7="4.5V - 9V",6,IF(C7="9V - 18V",7,IF(C7="18V - 36V",8)))))))</f>
        <v>2</v>
      </c>
      <c r="G22" s="22" t="s">
        <v>35</v>
      </c>
    </row>
    <row r="23" spans="2:13" ht="16.5" thickTop="1" thickBot="1" x14ac:dyDescent="0.3">
      <c r="C23" s="27" t="s">
        <v>47</v>
      </c>
    </row>
    <row r="24" spans="2:13" ht="15.75" thickTop="1" x14ac:dyDescent="0.25">
      <c r="F24" s="6" t="s">
        <v>34</v>
      </c>
      <c r="G24" s="8"/>
    </row>
    <row r="25" spans="2:13" x14ac:dyDescent="0.25">
      <c r="B25" s="1" t="s">
        <v>87</v>
      </c>
      <c r="F25" s="9"/>
      <c r="G25" s="24" t="s">
        <v>22</v>
      </c>
    </row>
    <row r="26" spans="2:13" x14ac:dyDescent="0.25">
      <c r="B26" s="1" t="s">
        <v>92</v>
      </c>
      <c r="F26" s="9" t="s">
        <v>0</v>
      </c>
      <c r="G26" s="18">
        <v>20</v>
      </c>
    </row>
    <row r="27" spans="2:13" x14ac:dyDescent="0.25">
      <c r="B27" s="1" t="s">
        <v>86</v>
      </c>
      <c r="F27" s="9" t="s">
        <v>1</v>
      </c>
      <c r="G27" s="18">
        <v>25</v>
      </c>
    </row>
    <row r="28" spans="2:13" x14ac:dyDescent="0.25">
      <c r="B28" s="1" t="s">
        <v>88</v>
      </c>
      <c r="F28" s="9" t="s">
        <v>4</v>
      </c>
      <c r="G28" s="18">
        <v>23.7</v>
      </c>
    </row>
    <row r="29" spans="2:13" x14ac:dyDescent="0.25">
      <c r="B29" s="1" t="s">
        <v>89</v>
      </c>
      <c r="F29" s="9" t="s">
        <v>3</v>
      </c>
      <c r="G29" s="18">
        <v>30</v>
      </c>
    </row>
    <row r="30" spans="2:13" x14ac:dyDescent="0.25">
      <c r="B30" s="1" t="s">
        <v>90</v>
      </c>
      <c r="F30" s="9" t="s">
        <v>5</v>
      </c>
      <c r="G30" s="18">
        <v>25</v>
      </c>
    </row>
    <row r="31" spans="2:13" ht="15.75" thickBot="1" x14ac:dyDescent="0.3">
      <c r="B31" s="1" t="s">
        <v>84</v>
      </c>
      <c r="F31" s="12" t="s">
        <v>8</v>
      </c>
      <c r="G31" s="20">
        <v>20</v>
      </c>
    </row>
    <row r="32" spans="2:13" ht="15.75" thickTop="1" x14ac:dyDescent="0.25">
      <c r="B32" s="1" t="s">
        <v>91</v>
      </c>
    </row>
    <row r="34" spans="2:3" x14ac:dyDescent="0.25">
      <c r="B34" s="1" t="s">
        <v>79</v>
      </c>
      <c r="C34" s="27" t="s">
        <v>85</v>
      </c>
    </row>
  </sheetData>
  <sheetProtection password="DB55" sheet="1" objects="1" scenarios="1" selectLockedCells="1"/>
  <mergeCells count="4">
    <mergeCell ref="G2:I2"/>
    <mergeCell ref="K2:M2"/>
    <mergeCell ref="N2:P2"/>
    <mergeCell ref="C19:D19"/>
  </mergeCells>
  <dataValidations count="2">
    <dataValidation type="list" allowBlank="1" showInputMessage="1" showErrorMessage="1" sqref="C7">
      <formula1>$G$15:$M$15</formula1>
    </dataValidation>
    <dataValidation type="list" showInputMessage="1" showErrorMessage="1" sqref="C5">
      <formula1>$F$26:$F$31</formula1>
    </dataValidation>
  </dataValidations>
  <hyperlinks>
    <hyperlink ref="C21" r:id="rId1"/>
    <hyperlink ref="C22" r:id="rId2"/>
    <hyperlink ref="C23" r:id="rId3"/>
    <hyperlink ref="C34" r:id="rId4"/>
  </hyperlinks>
  <pageMargins left="0.7" right="0.7" top="0.75" bottom="0.75" header="0.3" footer="0.3"/>
  <pageSetup paperSize="9" scale="67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Paul</dc:creator>
  <cp:lastModifiedBy>Lee, Paul</cp:lastModifiedBy>
  <dcterms:created xsi:type="dcterms:W3CDTF">2014-07-31T10:35:49Z</dcterms:created>
  <dcterms:modified xsi:type="dcterms:W3CDTF">2014-12-03T12:10:28Z</dcterms:modified>
</cp:coreProperties>
</file>